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845" windowWidth="7545" windowHeight="3330" tabRatio="698" activeTab="1"/>
  </bookViews>
  <sheets>
    <sheet name="тимч січ" sheetId="1" r:id="rId1"/>
    <sheet name="тимч лют" sheetId="2" r:id="rId2"/>
  </sheets>
  <definedNames>
    <definedName name="_xlnm.Print_Area" localSheetId="1">'тимч лют'!$A$1:$AE$95</definedName>
    <definedName name="_xlnm.Print_Area" localSheetId="0">'тимч січ'!$A$1:$AE$95</definedName>
  </definedNames>
  <calcPr fullCalcOnLoad="1"/>
</workbook>
</file>

<file path=xl/sharedStrings.xml><?xml version="1.0" encoding="utf-8"?>
<sst xmlns="http://schemas.openxmlformats.org/spreadsheetml/2006/main" count="200" uniqueCount="53">
  <si>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</si>
  <si>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</si>
  <si>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</si>
  <si>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</si>
  <si>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</si>
  <si>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</si>
  <si>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</si>
  <si>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</si>
  <si>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</si>
  <si>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</si>
  <si>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</si>
  <si>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</si>
  <si>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</si>
  <si>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</si>
  <si>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</si>
  <si>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</si>
  <si>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</si>
  <si>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</si>
  <si>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</si>
  <si>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</si>
  <si>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</si>
  <si>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</si>
  <si>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</si>
  <si>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</si>
  <si>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</si>
  <si>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</si>
  <si>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</si>
  <si>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</si>
  <si>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</si>
  <si>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</si>
  <si>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</si>
  <si>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</si>
  <si>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</si>
  <si>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</si>
  <si>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</si>
  <si>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</si>
  <si>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</si>
  <si>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</si>
  <si>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</si>
  <si>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</si>
  <si>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</si>
  <si>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</si>
  <si>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</si>
  <si>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</si>
  <si>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</si>
  <si>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</si>
  <si>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</si>
  <si>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</si>
  <si>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по міському бюджету м.Черкаси у СІЧНІ 2015 р.</t>
  </si>
  <si>
    <t>Реверсна дотація (250301)</t>
  </si>
  <si>
    <t>освітня та медична субвенції</t>
  </si>
  <si>
    <t>надійшло доходів/план видатків
 на лютий</t>
  </si>
  <si>
    <t>по міському бюджету м.Черкаси у ЛЮТОМУ 2015 р.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</si>
</sst>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R4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6" t="s">
        <v>12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</row>
    <row r="2" spans="1:31" ht="22.5" customHeight="1">
      <c r="A2" s="67" t="s">
        <v>48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40</v>
      </c>
      <c r="C4" s="9" t="s">
        <v>19</v>
      </c>
      <c r="D4" s="9">
        <v>5</v>
      </c>
      <c r="E4" s="8">
        <v>6</v>
      </c>
      <c r="F4" s="8">
        <v>8</v>
      </c>
      <c r="G4" s="8">
        <v>9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17</v>
      </c>
      <c r="N4" s="8">
        <v>19</v>
      </c>
      <c r="O4" s="8">
        <v>20</v>
      </c>
      <c r="P4" s="8">
        <v>21</v>
      </c>
      <c r="Q4" s="8">
        <v>22</v>
      </c>
      <c r="R4" s="8">
        <v>23</v>
      </c>
      <c r="S4" s="19">
        <v>26</v>
      </c>
      <c r="T4" s="19">
        <v>27</v>
      </c>
      <c r="U4" s="8">
        <v>28</v>
      </c>
      <c r="V4" s="19">
        <v>29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19451.7</v>
      </c>
      <c r="C7" s="46"/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>
        <v>4544.7</v>
      </c>
      <c r="T7" s="48">
        <f>5181.1+4544.8+5181.1</f>
        <v>14907.000000000002</v>
      </c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30614.9</v>
      </c>
      <c r="C8" s="41">
        <v>7403.8</v>
      </c>
      <c r="D8" s="44">
        <v>40</v>
      </c>
      <c r="E8" s="56">
        <v>0</v>
      </c>
      <c r="F8" s="56">
        <v>5907.2</v>
      </c>
      <c r="G8" s="56">
        <v>720.3</v>
      </c>
      <c r="H8" s="56">
        <v>1104.5</v>
      </c>
      <c r="I8" s="56">
        <v>768</v>
      </c>
      <c r="J8" s="57">
        <v>888.5</v>
      </c>
      <c r="K8" s="56">
        <v>412.9</v>
      </c>
      <c r="L8" s="56">
        <v>1225.3</v>
      </c>
      <c r="M8" s="56">
        <v>1594.7</v>
      </c>
      <c r="N8" s="56">
        <v>581.5</v>
      </c>
      <c r="O8" s="56">
        <v>1347.8</v>
      </c>
      <c r="P8" s="56">
        <v>1838.4</v>
      </c>
      <c r="Q8" s="56">
        <v>1764.7</v>
      </c>
      <c r="R8" s="56">
        <v>2139.4</v>
      </c>
      <c r="S8" s="58">
        <v>2351.8</v>
      </c>
      <c r="T8" s="58">
        <v>789</v>
      </c>
      <c r="U8" s="56">
        <v>1406</v>
      </c>
      <c r="V8" s="57">
        <v>2838.4</v>
      </c>
      <c r="W8" s="57">
        <v>2896.5</v>
      </c>
      <c r="X8" s="57"/>
      <c r="Y8" s="57"/>
      <c r="Z8" s="56"/>
      <c r="AA8" s="24"/>
      <c r="AB8" s="24"/>
      <c r="AC8" s="62">
        <f>16213.7-618.4</f>
        <v>15595.300000000001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56422.799999999996</v>
      </c>
      <c r="C9" s="25">
        <f t="shared" si="0"/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1195.7</v>
      </c>
      <c r="K9" s="25">
        <f t="shared" si="0"/>
        <v>37.3</v>
      </c>
      <c r="L9" s="25">
        <f t="shared" si="0"/>
        <v>5906.9</v>
      </c>
      <c r="M9" s="25">
        <f t="shared" si="0"/>
        <v>3650.1</v>
      </c>
      <c r="N9" s="25">
        <f>N10+N15+N23+N31+N45+N50+N51+N58+N59+N68+N69+N84+N72+N77+N79+N78+N66+N85+N86+N87+N67+N38+N88</f>
        <v>132</v>
      </c>
      <c r="O9" s="25">
        <f t="shared" si="0"/>
        <v>15.1</v>
      </c>
      <c r="P9" s="25">
        <f t="shared" si="0"/>
        <v>367.1</v>
      </c>
      <c r="Q9" s="25">
        <f t="shared" si="0"/>
        <v>39.4</v>
      </c>
      <c r="R9" s="25">
        <f t="shared" si="0"/>
        <v>109.7</v>
      </c>
      <c r="S9" s="25">
        <f t="shared" si="0"/>
        <v>11628.400000000001</v>
      </c>
      <c r="T9" s="25">
        <f t="shared" si="0"/>
        <v>7567.5</v>
      </c>
      <c r="U9" s="25">
        <f t="shared" si="0"/>
        <v>4467</v>
      </c>
      <c r="V9" s="25">
        <f t="shared" si="0"/>
        <v>5875.699999999999</v>
      </c>
      <c r="W9" s="25">
        <f t="shared" si="0"/>
        <v>883.2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41875.1</v>
      </c>
      <c r="AE9" s="51">
        <f>AE10+AE15+AE23+AE31+AE45+AE50+AE51+AE58+AE59+AE68+AE69+AE72+AE84+AE77+AE79+AE78+AE66+AE85+AE87+AE86+AE67+AE38+AE88</f>
        <v>14547.699999999997</v>
      </c>
      <c r="AF9" s="50"/>
      <c r="AG9" s="50"/>
    </row>
    <row r="10" spans="1:31" ht="15.75">
      <c r="A10" s="4" t="s">
        <v>4</v>
      </c>
      <c r="B10" s="23">
        <f>3669-0.1</f>
        <v>3668.9</v>
      </c>
      <c r="C10" s="23"/>
      <c r="D10" s="23"/>
      <c r="E10" s="23"/>
      <c r="F10" s="23"/>
      <c r="G10" s="23"/>
      <c r="H10" s="23"/>
      <c r="I10" s="23"/>
      <c r="J10" s="26">
        <v>1173.8</v>
      </c>
      <c r="K10" s="23">
        <v>37.3</v>
      </c>
      <c r="L10" s="23">
        <v>101.8</v>
      </c>
      <c r="M10" s="23"/>
      <c r="N10" s="23">
        <v>9.7</v>
      </c>
      <c r="O10" s="28">
        <v>15.1</v>
      </c>
      <c r="P10" s="23">
        <v>2.5</v>
      </c>
      <c r="Q10" s="23">
        <v>6.1</v>
      </c>
      <c r="R10" s="23">
        <v>25.2</v>
      </c>
      <c r="S10" s="27">
        <f>161.9</f>
        <v>161.9</v>
      </c>
      <c r="T10" s="27">
        <v>1262.3</v>
      </c>
      <c r="U10" s="27">
        <v>173.1</v>
      </c>
      <c r="V10" s="23">
        <v>14.9</v>
      </c>
      <c r="W10" s="28">
        <v>67.5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3051.2</v>
      </c>
      <c r="AE10" s="28">
        <f>B10+C10-AD10</f>
        <v>617.7000000000003</v>
      </c>
    </row>
    <row r="11" spans="1:31" ht="15.75">
      <c r="A11" s="3" t="s">
        <v>5</v>
      </c>
      <c r="B11" s="23">
        <f>3075.3-7.6</f>
        <v>3067.7000000000003</v>
      </c>
      <c r="C11" s="23"/>
      <c r="D11" s="23"/>
      <c r="E11" s="23"/>
      <c r="F11" s="23"/>
      <c r="G11" s="23"/>
      <c r="H11" s="23"/>
      <c r="I11" s="23"/>
      <c r="J11" s="27">
        <v>1167.3</v>
      </c>
      <c r="K11" s="23">
        <v>36.1</v>
      </c>
      <c r="L11" s="23">
        <v>0.8</v>
      </c>
      <c r="M11" s="23"/>
      <c r="N11" s="23"/>
      <c r="O11" s="28"/>
      <c r="P11" s="23"/>
      <c r="Q11" s="23">
        <v>0.4</v>
      </c>
      <c r="R11" s="23"/>
      <c r="S11" s="27">
        <v>161.9</v>
      </c>
      <c r="T11" s="27">
        <v>1233.6</v>
      </c>
      <c r="U11" s="27">
        <v>154.1</v>
      </c>
      <c r="V11" s="23">
        <v>3</v>
      </c>
      <c r="W11" s="27"/>
      <c r="X11" s="27"/>
      <c r="Y11" s="27"/>
      <c r="Z11" s="23"/>
      <c r="AA11" s="23"/>
      <c r="AB11" s="23"/>
      <c r="AC11" s="23"/>
      <c r="AD11" s="23">
        <f t="shared" si="1"/>
        <v>2757.2</v>
      </c>
      <c r="AE11" s="28">
        <f>B11+C11-AD11</f>
        <v>310.50000000000045</v>
      </c>
    </row>
    <row r="12" spans="1:31" ht="15.75">
      <c r="A12" s="3" t="s">
        <v>2</v>
      </c>
      <c r="B12" s="37">
        <f>291.6-70.7</f>
        <v>220.90000000000003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>
        <v>15.4</v>
      </c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16</v>
      </c>
      <c r="AE12" s="28">
        <f>B12+C12-AD12</f>
        <v>204.90000000000003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380.2999999999998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6.5</v>
      </c>
      <c r="K14" s="23">
        <f t="shared" si="2"/>
        <v>1.1999999999999957</v>
      </c>
      <c r="L14" s="23">
        <f t="shared" si="2"/>
        <v>101</v>
      </c>
      <c r="M14" s="23">
        <f t="shared" si="2"/>
        <v>0</v>
      </c>
      <c r="N14" s="23">
        <f t="shared" si="2"/>
        <v>9.7</v>
      </c>
      <c r="O14" s="23">
        <f t="shared" si="2"/>
        <v>15.1</v>
      </c>
      <c r="P14" s="23">
        <f t="shared" si="2"/>
        <v>2.5</v>
      </c>
      <c r="Q14" s="23">
        <f t="shared" si="2"/>
        <v>5.699999999999999</v>
      </c>
      <c r="R14" s="23">
        <f t="shared" si="2"/>
        <v>25.2</v>
      </c>
      <c r="S14" s="23">
        <f t="shared" si="2"/>
        <v>0</v>
      </c>
      <c r="T14" s="23">
        <f t="shared" si="2"/>
        <v>13.300000000000045</v>
      </c>
      <c r="U14" s="23">
        <f t="shared" si="2"/>
        <v>19</v>
      </c>
      <c r="V14" s="23">
        <f t="shared" si="2"/>
        <v>11.3</v>
      </c>
      <c r="W14" s="23">
        <f t="shared" si="2"/>
        <v>67.5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278</v>
      </c>
      <c r="AE14" s="28">
        <f>AE10-AE11-AE12-AE13</f>
        <v>102.29999999999978</v>
      </c>
    </row>
    <row r="15" spans="1:31" ht="15" customHeight="1">
      <c r="A15" s="4" t="s">
        <v>6</v>
      </c>
      <c r="B15" s="23">
        <v>24434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3778.8</v>
      </c>
      <c r="M15" s="23"/>
      <c r="N15" s="23"/>
      <c r="O15" s="28"/>
      <c r="P15" s="23">
        <v>318.6</v>
      </c>
      <c r="Q15" s="28"/>
      <c r="R15" s="23">
        <v>74.4</v>
      </c>
      <c r="S15" s="27">
        <f>4544.7+5310.3</f>
        <v>9855</v>
      </c>
      <c r="T15" s="27">
        <f>2.2+304.5</f>
        <v>306.7</v>
      </c>
      <c r="U15" s="27">
        <v>4240.2</v>
      </c>
      <c r="V15" s="23"/>
      <c r="W15" s="27">
        <v>102.2</v>
      </c>
      <c r="X15" s="27"/>
      <c r="Y15" s="27"/>
      <c r="Z15" s="23"/>
      <c r="AA15" s="23"/>
      <c r="AB15" s="23"/>
      <c r="AC15" s="23"/>
      <c r="AD15" s="28">
        <f t="shared" si="1"/>
        <v>18675.9</v>
      </c>
      <c r="AE15" s="28">
        <f aca="true" t="shared" si="3" ref="AE15:AE29">B15+C15-AD15</f>
        <v>5758.0999999999985</v>
      </c>
    </row>
    <row r="16" spans="1:32" ht="15.75">
      <c r="A16" s="3" t="s">
        <v>5</v>
      </c>
      <c r="B16" s="23">
        <f>20115.1-15.4</f>
        <v>20099.699999999997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2656.8</v>
      </c>
      <c r="M16" s="23"/>
      <c r="N16" s="23"/>
      <c r="O16" s="28"/>
      <c r="P16" s="23"/>
      <c r="Q16" s="28"/>
      <c r="R16" s="23"/>
      <c r="S16" s="27">
        <f>4544.7+5310.3</f>
        <v>9855</v>
      </c>
      <c r="T16" s="27">
        <v>304.5</v>
      </c>
      <c r="U16" s="27">
        <f>4240.2</f>
        <v>4240.2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17056.5</v>
      </c>
      <c r="AE16" s="28">
        <f t="shared" si="3"/>
        <v>3043.199999999997</v>
      </c>
      <c r="AF16" s="6"/>
    </row>
    <row r="17" spans="1:31" ht="15.75">
      <c r="A17" s="3" t="s">
        <v>3</v>
      </c>
      <c r="B17" s="23">
        <v>0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</v>
      </c>
    </row>
    <row r="18" spans="1:31" ht="15.75">
      <c r="A18" s="3" t="s">
        <v>1</v>
      </c>
      <c r="B18" s="23">
        <v>1533.1</v>
      </c>
      <c r="C18" s="23"/>
      <c r="D18" s="23"/>
      <c r="E18" s="23"/>
      <c r="F18" s="23"/>
      <c r="G18" s="23"/>
      <c r="H18" s="23"/>
      <c r="I18" s="23"/>
      <c r="J18" s="27"/>
      <c r="K18" s="23"/>
      <c r="L18" s="23">
        <v>391.1</v>
      </c>
      <c r="M18" s="23"/>
      <c r="N18" s="23"/>
      <c r="O18" s="28"/>
      <c r="P18" s="23">
        <v>295.4</v>
      </c>
      <c r="Q18" s="28"/>
      <c r="R18" s="23">
        <v>72.7</v>
      </c>
      <c r="S18" s="27"/>
      <c r="T18" s="27"/>
      <c r="U18" s="27"/>
      <c r="V18" s="23"/>
      <c r="W18" s="27">
        <v>84.3</v>
      </c>
      <c r="X18" s="27"/>
      <c r="Y18" s="27"/>
      <c r="Z18" s="23"/>
      <c r="AA18" s="23"/>
      <c r="AB18" s="23"/>
      <c r="AC18" s="23"/>
      <c r="AD18" s="28">
        <f t="shared" si="1"/>
        <v>843.5</v>
      </c>
      <c r="AE18" s="28">
        <f t="shared" si="3"/>
        <v>689.5999999999999</v>
      </c>
    </row>
    <row r="19" spans="1:31" ht="15.75">
      <c r="A19" s="3" t="s">
        <v>2</v>
      </c>
      <c r="B19" s="23">
        <f>2731.4+15.4</f>
        <v>2746.8</v>
      </c>
      <c r="C19" s="23"/>
      <c r="D19" s="23"/>
      <c r="E19" s="23"/>
      <c r="F19" s="23"/>
      <c r="G19" s="23"/>
      <c r="H19" s="23"/>
      <c r="I19" s="23"/>
      <c r="J19" s="27"/>
      <c r="K19" s="23"/>
      <c r="L19" s="23">
        <v>710.3</v>
      </c>
      <c r="M19" s="23"/>
      <c r="N19" s="23"/>
      <c r="O19" s="28"/>
      <c r="P19" s="23">
        <v>17.9</v>
      </c>
      <c r="Q19" s="28"/>
      <c r="R19" s="23"/>
      <c r="S19" s="27"/>
      <c r="T19" s="27">
        <v>0.2</v>
      </c>
      <c r="U19" s="27"/>
      <c r="V19" s="23"/>
      <c r="W19" s="27">
        <v>17</v>
      </c>
      <c r="X19" s="27"/>
      <c r="Y19" s="27"/>
      <c r="Z19" s="23"/>
      <c r="AA19" s="23"/>
      <c r="AB19" s="23"/>
      <c r="AC19" s="23"/>
      <c r="AD19" s="28">
        <f t="shared" si="1"/>
        <v>745.4</v>
      </c>
      <c r="AE19" s="28">
        <f t="shared" si="3"/>
        <v>2001.4</v>
      </c>
    </row>
    <row r="20" spans="1:31" ht="15.75">
      <c r="A20" s="3" t="s">
        <v>17</v>
      </c>
      <c r="B20" s="23">
        <v>4</v>
      </c>
      <c r="C20" s="23"/>
      <c r="D20" s="23"/>
      <c r="E20" s="23"/>
      <c r="F20" s="23"/>
      <c r="G20" s="23"/>
      <c r="H20" s="23"/>
      <c r="I20" s="23"/>
      <c r="J20" s="27"/>
      <c r="K20" s="23"/>
      <c r="L20" s="23">
        <v>3.8</v>
      </c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3.8</v>
      </c>
      <c r="AE20" s="28">
        <f t="shared" si="3"/>
        <v>0.20000000000000018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50.40000000000282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16.800000000000022</v>
      </c>
      <c r="M22" s="23">
        <f>M15-M16-M17-M18-M19-M20-M21</f>
        <v>0</v>
      </c>
      <c r="N22" s="23">
        <f t="shared" si="4"/>
        <v>0</v>
      </c>
      <c r="O22" s="23">
        <f t="shared" si="4"/>
        <v>0</v>
      </c>
      <c r="P22" s="23">
        <f t="shared" si="4"/>
        <v>5.300000000000047</v>
      </c>
      <c r="Q22" s="23">
        <f t="shared" si="4"/>
        <v>0</v>
      </c>
      <c r="R22" s="23">
        <f t="shared" si="4"/>
        <v>1.7000000000000028</v>
      </c>
      <c r="S22" s="23">
        <f t="shared" si="4"/>
        <v>0</v>
      </c>
      <c r="T22" s="23">
        <f t="shared" si="4"/>
        <v>1.9999999999999887</v>
      </c>
      <c r="U22" s="23">
        <f t="shared" si="4"/>
        <v>0</v>
      </c>
      <c r="V22" s="23">
        <f t="shared" si="4"/>
        <v>0</v>
      </c>
      <c r="W22" s="23">
        <f t="shared" si="4"/>
        <v>0.9000000000000057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26.700000000000067</v>
      </c>
      <c r="AE22" s="28">
        <f>B22+C22-AD22</f>
        <v>23.700000000002753</v>
      </c>
    </row>
    <row r="23" spans="1:31" ht="15" customHeight="1">
      <c r="A23" s="4" t="s">
        <v>7</v>
      </c>
      <c r="B23" s="23">
        <v>16702.8</v>
      </c>
      <c r="C23" s="23"/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>
        <f>5164.3+574.5</f>
        <v>5738.8</v>
      </c>
      <c r="U23" s="27"/>
      <c r="V23" s="23">
        <v>4623.4</v>
      </c>
      <c r="W23" s="27"/>
      <c r="X23" s="27"/>
      <c r="Y23" s="27"/>
      <c r="Z23" s="23"/>
      <c r="AA23" s="23"/>
      <c r="AB23" s="23"/>
      <c r="AC23" s="23"/>
      <c r="AD23" s="28">
        <f t="shared" si="1"/>
        <v>10362.2</v>
      </c>
      <c r="AE23" s="28">
        <f t="shared" si="3"/>
        <v>6340.5999999999985</v>
      </c>
    </row>
    <row r="24" spans="1:32" ht="15.75">
      <c r="A24" s="3" t="s">
        <v>5</v>
      </c>
      <c r="B24" s="23">
        <v>13483</v>
      </c>
      <c r="C24" s="23"/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>
        <v>5738.8</v>
      </c>
      <c r="U24" s="27"/>
      <c r="V24" s="23">
        <f>4352.6-225.6</f>
        <v>4127</v>
      </c>
      <c r="W24" s="27"/>
      <c r="X24" s="27"/>
      <c r="Y24" s="27"/>
      <c r="Z24" s="23"/>
      <c r="AA24" s="23"/>
      <c r="AB24" s="23"/>
      <c r="AC24" s="23"/>
      <c r="AD24" s="28">
        <f t="shared" si="1"/>
        <v>9865.8</v>
      </c>
      <c r="AE24" s="28">
        <f t="shared" si="3"/>
        <v>3617.2000000000007</v>
      </c>
      <c r="AF24" s="6"/>
    </row>
    <row r="25" spans="1:31" ht="15.75">
      <c r="A25" s="3" t="s">
        <v>3</v>
      </c>
      <c r="B25" s="23">
        <v>450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450</v>
      </c>
    </row>
    <row r="26" spans="1:31" ht="15.75">
      <c r="A26" s="3" t="s">
        <v>1</v>
      </c>
      <c r="B26" s="23">
        <v>203.5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>
        <v>173.9</v>
      </c>
      <c r="W26" s="27"/>
      <c r="X26" s="27"/>
      <c r="Y26" s="27"/>
      <c r="Z26" s="23"/>
      <c r="AA26" s="23"/>
      <c r="AB26" s="23"/>
      <c r="AC26" s="23"/>
      <c r="AD26" s="28">
        <f t="shared" si="1"/>
        <v>173.9</v>
      </c>
      <c r="AE26" s="28">
        <f t="shared" si="3"/>
        <v>29.599999999999994</v>
      </c>
    </row>
    <row r="27" spans="1:31" ht="15.75">
      <c r="A27" s="3" t="s">
        <v>2</v>
      </c>
      <c r="B27" s="23">
        <v>1472.9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>
        <v>96.9</v>
      </c>
      <c r="W27" s="27"/>
      <c r="X27" s="27"/>
      <c r="Y27" s="27"/>
      <c r="Z27" s="23"/>
      <c r="AA27" s="23"/>
      <c r="AB27" s="23"/>
      <c r="AC27" s="23"/>
      <c r="AD27" s="28">
        <f t="shared" si="1"/>
        <v>96.9</v>
      </c>
      <c r="AE27" s="28">
        <f t="shared" si="3"/>
        <v>1376</v>
      </c>
    </row>
    <row r="28" spans="1:31" ht="15.75">
      <c r="A28" s="3" t="s">
        <v>17</v>
      </c>
      <c r="B28" s="23">
        <v>115.3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115.3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978.0999999999992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225.59999999999965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225.59999999999965</v>
      </c>
      <c r="AE30" s="28">
        <f>AE23-AE24-AE25-AE26-AE27-AE28-AE29</f>
        <v>752.499999999998</v>
      </c>
    </row>
    <row r="31" spans="1:31" ht="15" customHeight="1">
      <c r="A31" s="4" t="s">
        <v>8</v>
      </c>
      <c r="B31" s="23">
        <v>261.7</v>
      </c>
      <c r="C31" s="23"/>
      <c r="D31" s="23"/>
      <c r="E31" s="23"/>
      <c r="F31" s="23"/>
      <c r="G31" s="23"/>
      <c r="H31" s="23"/>
      <c r="I31" s="23"/>
      <c r="J31" s="27"/>
      <c r="K31" s="23"/>
      <c r="L31" s="23">
        <v>36.1</v>
      </c>
      <c r="M31" s="23"/>
      <c r="N31" s="23"/>
      <c r="O31" s="28"/>
      <c r="P31" s="23"/>
      <c r="Q31" s="28"/>
      <c r="R31" s="23"/>
      <c r="S31" s="27">
        <v>65.6</v>
      </c>
      <c r="T31" s="27">
        <v>6.5</v>
      </c>
      <c r="U31" s="27"/>
      <c r="V31" s="27">
        <v>0.4</v>
      </c>
      <c r="W31" s="27">
        <v>1.3</v>
      </c>
      <c r="X31" s="27"/>
      <c r="Y31" s="27"/>
      <c r="Z31" s="23"/>
      <c r="AA31" s="23"/>
      <c r="AB31" s="23"/>
      <c r="AC31" s="23"/>
      <c r="AD31" s="28">
        <f t="shared" si="1"/>
        <v>109.89999999999999</v>
      </c>
      <c r="AE31" s="28">
        <f aca="true" t="shared" si="6" ref="AE31:AE36">B31+C31-AD31</f>
        <v>151.8</v>
      </c>
    </row>
    <row r="32" spans="1:31" ht="15.75">
      <c r="A32" s="3" t="s">
        <v>5</v>
      </c>
      <c r="B32" s="23">
        <v>136.2</v>
      </c>
      <c r="C32" s="23"/>
      <c r="D32" s="23"/>
      <c r="E32" s="23"/>
      <c r="F32" s="23"/>
      <c r="G32" s="23"/>
      <c r="H32" s="23"/>
      <c r="I32" s="23"/>
      <c r="J32" s="27"/>
      <c r="K32" s="23"/>
      <c r="L32" s="23">
        <v>36.1</v>
      </c>
      <c r="M32" s="23"/>
      <c r="N32" s="23"/>
      <c r="O32" s="23"/>
      <c r="P32" s="23"/>
      <c r="Q32" s="28"/>
      <c r="R32" s="23"/>
      <c r="S32" s="27">
        <v>65.6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101.69999999999999</v>
      </c>
      <c r="AE32" s="28">
        <f t="shared" si="6"/>
        <v>34.5</v>
      </c>
    </row>
    <row r="33" spans="1:31" ht="15.75">
      <c r="A33" s="3" t="s">
        <v>1</v>
      </c>
      <c r="B33" s="23">
        <v>0</v>
      </c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53.6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1.3</v>
      </c>
      <c r="X34" s="27"/>
      <c r="Y34" s="27"/>
      <c r="Z34" s="23"/>
      <c r="AA34" s="23"/>
      <c r="AB34" s="23"/>
      <c r="AC34" s="23"/>
      <c r="AD34" s="28">
        <f t="shared" si="1"/>
        <v>1.3</v>
      </c>
      <c r="AE34" s="28">
        <f t="shared" si="6"/>
        <v>52.300000000000004</v>
      </c>
    </row>
    <row r="35" spans="1:31" ht="15.75">
      <c r="A35" s="3" t="s">
        <v>17</v>
      </c>
      <c r="B35" s="23">
        <v>59.5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59.5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12.400000000000006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6.5</v>
      </c>
      <c r="U37" s="23">
        <f t="shared" si="7"/>
        <v>0</v>
      </c>
      <c r="V37" s="23">
        <f t="shared" si="7"/>
        <v>0.4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6.9</v>
      </c>
      <c r="AE37" s="28">
        <f>AE31-AE32-AE34-AE36-AE33-AE35</f>
        <v>5.5</v>
      </c>
    </row>
    <row r="38" spans="1:31" ht="15" customHeight="1">
      <c r="A38" s="4" t="s">
        <v>34</v>
      </c>
      <c r="B38" s="23">
        <v>508.8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193</v>
      </c>
      <c r="M38" s="23"/>
      <c r="N38" s="23"/>
      <c r="O38" s="28"/>
      <c r="P38" s="23"/>
      <c r="Q38" s="28"/>
      <c r="R38" s="28"/>
      <c r="S38" s="27"/>
      <c r="T38" s="27">
        <v>223</v>
      </c>
      <c r="U38" s="27">
        <v>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424.7</v>
      </c>
      <c r="AE38" s="28">
        <f aca="true" t="shared" si="8" ref="AE38:AE43">B38+C38-AD38</f>
        <v>84.10000000000002</v>
      </c>
    </row>
    <row r="39" spans="1:32" ht="15.75">
      <c r="A39" s="3" t="s">
        <v>5</v>
      </c>
      <c r="B39" s="23">
        <v>435.4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193</v>
      </c>
      <c r="M39" s="23"/>
      <c r="N39" s="23"/>
      <c r="O39" s="28"/>
      <c r="P39" s="23"/>
      <c r="Q39" s="28"/>
      <c r="R39" s="23"/>
      <c r="S39" s="27"/>
      <c r="T39" s="27">
        <v>222.7</v>
      </c>
      <c r="U39" s="27">
        <v>1.6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417.3</v>
      </c>
      <c r="AE39" s="28">
        <f t="shared" si="8"/>
        <v>18.099999999999966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1.4</v>
      </c>
    </row>
    <row r="42" spans="1:31" ht="15.75">
      <c r="A42" s="3" t="s">
        <v>2</v>
      </c>
      <c r="B42" s="23">
        <v>65.8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4.7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4.7</v>
      </c>
      <c r="AE42" s="28">
        <f t="shared" si="8"/>
        <v>61.099999999999994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6.200000000000031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0.30000000000001137</v>
      </c>
      <c r="U44" s="23">
        <f t="shared" si="9"/>
        <v>2.3999999999999995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2.700000000000011</v>
      </c>
      <c r="AE44" s="28">
        <f>AE38-AE39-AE40-AE41-AE42-AE43</f>
        <v>3.500000000000057</v>
      </c>
    </row>
    <row r="45" spans="1:31" ht="15" customHeight="1">
      <c r="A45" s="4" t="s">
        <v>15</v>
      </c>
      <c r="B45" s="37">
        <v>534.4</v>
      </c>
      <c r="C45" s="23"/>
      <c r="D45" s="23"/>
      <c r="E45" s="29"/>
      <c r="F45" s="29"/>
      <c r="G45" s="29"/>
      <c r="H45" s="29"/>
      <c r="I45" s="29"/>
      <c r="J45" s="30"/>
      <c r="K45" s="29"/>
      <c r="L45" s="29"/>
      <c r="M45" s="29">
        <v>110.5</v>
      </c>
      <c r="N45" s="29"/>
      <c r="O45" s="32"/>
      <c r="P45" s="29"/>
      <c r="Q45" s="29"/>
      <c r="R45" s="29"/>
      <c r="S45" s="30"/>
      <c r="T45" s="30"/>
      <c r="U45" s="29"/>
      <c r="V45" s="29"/>
      <c r="W45" s="30">
        <v>80.7</v>
      </c>
      <c r="X45" s="30"/>
      <c r="Y45" s="30"/>
      <c r="Z45" s="29"/>
      <c r="AA45" s="29"/>
      <c r="AB45" s="29"/>
      <c r="AC45" s="29"/>
      <c r="AD45" s="28">
        <f t="shared" si="1"/>
        <v>191.2</v>
      </c>
      <c r="AE45" s="28">
        <f>B45+C45-AD45</f>
        <v>343.2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498.7</v>
      </c>
      <c r="C47" s="23"/>
      <c r="D47" s="23"/>
      <c r="E47" s="23"/>
      <c r="F47" s="23"/>
      <c r="G47" s="23"/>
      <c r="H47" s="23"/>
      <c r="I47" s="23"/>
      <c r="J47" s="27"/>
      <c r="K47" s="23"/>
      <c r="L47" s="23"/>
      <c r="M47" s="23">
        <v>110.3</v>
      </c>
      <c r="N47" s="23"/>
      <c r="O47" s="28"/>
      <c r="P47" s="23"/>
      <c r="Q47" s="23"/>
      <c r="R47" s="23"/>
      <c r="S47" s="27"/>
      <c r="T47" s="27"/>
      <c r="U47" s="23"/>
      <c r="V47" s="23"/>
      <c r="W47" s="27">
        <v>80.7</v>
      </c>
      <c r="X47" s="27"/>
      <c r="Y47" s="27"/>
      <c r="Z47" s="23"/>
      <c r="AA47" s="23"/>
      <c r="AB47" s="23"/>
      <c r="AC47" s="23"/>
      <c r="AD47" s="28">
        <f t="shared" si="1"/>
        <v>191</v>
      </c>
      <c r="AE47" s="28">
        <f>B47+C47-AD47</f>
        <v>307.7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35.69999999999999</v>
      </c>
      <c r="C49" s="23">
        <f t="shared" si="10"/>
        <v>0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0.20000000000000284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0.20000000000000284</v>
      </c>
      <c r="AE49" s="28">
        <f>AE45-AE47-AE46</f>
        <v>35.5</v>
      </c>
    </row>
    <row r="50" spans="1:31" ht="15" customHeight="1">
      <c r="A50" s="4" t="s">
        <v>0</v>
      </c>
      <c r="B50" s="23">
        <v>3557.7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>
        <v>3479.6</v>
      </c>
      <c r="N50" s="23">
        <v>8.1</v>
      </c>
      <c r="O50" s="28"/>
      <c r="P50" s="23"/>
      <c r="Q50" s="23"/>
      <c r="R50" s="23"/>
      <c r="S50" s="27">
        <v>4.1</v>
      </c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3491.7999999999997</v>
      </c>
      <c r="AE50" s="28">
        <f aca="true" t="shared" si="11" ref="AE50:AE56">B50+C50-AD50</f>
        <v>65.90000000000009</v>
      </c>
    </row>
    <row r="51" spans="1:32" ht="15" customHeight="1">
      <c r="A51" s="4" t="s">
        <v>9</v>
      </c>
      <c r="B51" s="45">
        <v>3083.6</v>
      </c>
      <c r="C51" s="23"/>
      <c r="D51" s="23"/>
      <c r="E51" s="23"/>
      <c r="F51" s="23"/>
      <c r="G51" s="23"/>
      <c r="H51" s="23"/>
      <c r="I51" s="23"/>
      <c r="J51" s="27"/>
      <c r="K51" s="23"/>
      <c r="L51" s="23">
        <f>1251.6+285.2</f>
        <v>1536.8</v>
      </c>
      <c r="M51" s="23">
        <v>60</v>
      </c>
      <c r="N51" s="23">
        <v>12.3</v>
      </c>
      <c r="O51" s="28"/>
      <c r="P51" s="23">
        <v>10.8</v>
      </c>
      <c r="Q51" s="28"/>
      <c r="R51" s="23"/>
      <c r="S51" s="27">
        <v>1064.6</v>
      </c>
      <c r="T51" s="27"/>
      <c r="U51" s="27">
        <v>3.2</v>
      </c>
      <c r="V51" s="23">
        <v>0.1</v>
      </c>
      <c r="W51" s="27"/>
      <c r="X51" s="27"/>
      <c r="Y51" s="27"/>
      <c r="Z51" s="23"/>
      <c r="AA51" s="23"/>
      <c r="AB51" s="23"/>
      <c r="AC51" s="23"/>
      <c r="AD51" s="28">
        <f t="shared" si="1"/>
        <v>2687.7999999999997</v>
      </c>
      <c r="AE51" s="23">
        <f t="shared" si="11"/>
        <v>395.8000000000002</v>
      </c>
      <c r="AF51" s="6"/>
    </row>
    <row r="52" spans="1:32" ht="15.75">
      <c r="A52" s="3" t="s">
        <v>5</v>
      </c>
      <c r="B52" s="23">
        <v>2301.2</v>
      </c>
      <c r="C52" s="23"/>
      <c r="D52" s="23"/>
      <c r="E52" s="23"/>
      <c r="F52" s="23"/>
      <c r="G52" s="23"/>
      <c r="H52" s="23"/>
      <c r="I52" s="23"/>
      <c r="J52" s="27"/>
      <c r="K52" s="23"/>
      <c r="L52" s="23">
        <v>1216.2</v>
      </c>
      <c r="M52" s="23"/>
      <c r="N52" s="23"/>
      <c r="O52" s="28"/>
      <c r="P52" s="23"/>
      <c r="Q52" s="28"/>
      <c r="R52" s="23"/>
      <c r="S52" s="27">
        <v>1064.6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2280.8</v>
      </c>
      <c r="AE52" s="23">
        <f t="shared" si="11"/>
        <v>20.399999999999636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205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>
        <v>6.5</v>
      </c>
      <c r="Q54" s="28"/>
      <c r="R54" s="23"/>
      <c r="S54" s="27"/>
      <c r="T54" s="27"/>
      <c r="U54" s="27">
        <v>2.8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9.3</v>
      </c>
      <c r="AE54" s="23">
        <f t="shared" si="11"/>
        <v>195.7</v>
      </c>
    </row>
    <row r="55" spans="1:31" ht="15.75">
      <c r="A55" s="3" t="s">
        <v>17</v>
      </c>
      <c r="B55" s="37">
        <v>3.4</v>
      </c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>
        <v>3.4</v>
      </c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574.0000000000001</v>
      </c>
      <c r="C57" s="23">
        <f t="shared" si="12"/>
        <v>0</v>
      </c>
      <c r="D57" s="23">
        <f t="shared" si="12"/>
        <v>0</v>
      </c>
      <c r="E57" s="23">
        <f t="shared" si="12"/>
        <v>0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320.5999999999999</v>
      </c>
      <c r="M57" s="23">
        <f t="shared" si="12"/>
        <v>60</v>
      </c>
      <c r="N57" s="23">
        <f t="shared" si="12"/>
        <v>12.3</v>
      </c>
      <c r="O57" s="23">
        <f t="shared" si="12"/>
        <v>0</v>
      </c>
      <c r="P57" s="23">
        <f t="shared" si="12"/>
        <v>0.9000000000000008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0.40000000000000036</v>
      </c>
      <c r="V57" s="23">
        <f t="shared" si="12"/>
        <v>0.1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394.29999999999956</v>
      </c>
      <c r="AE57" s="23">
        <f>AE51-AE52-AE54-AE56-AE53-AE55</f>
        <v>179.70000000000056</v>
      </c>
    </row>
    <row r="58" spans="1:31" ht="15" customHeight="1">
      <c r="A58" s="4" t="s">
        <v>10</v>
      </c>
      <c r="B58" s="23">
        <v>56.6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>
        <v>17.7</v>
      </c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17.7</v>
      </c>
      <c r="AE58" s="23">
        <f aca="true" t="shared" si="14" ref="AE58:AE64">B58+C58-AD58</f>
        <v>38.900000000000006</v>
      </c>
    </row>
    <row r="59" spans="1:31" ht="15" customHeight="1">
      <c r="A59" s="4" t="s">
        <v>11</v>
      </c>
      <c r="B59" s="23">
        <v>1008.8</v>
      </c>
      <c r="C59" s="23"/>
      <c r="D59" s="23"/>
      <c r="E59" s="23"/>
      <c r="F59" s="23"/>
      <c r="G59" s="23"/>
      <c r="H59" s="23"/>
      <c r="I59" s="23"/>
      <c r="J59" s="27"/>
      <c r="K59" s="23"/>
      <c r="L59" s="23">
        <v>260.4</v>
      </c>
      <c r="M59" s="23"/>
      <c r="N59" s="23">
        <v>84.2</v>
      </c>
      <c r="O59" s="28"/>
      <c r="P59" s="23">
        <v>35.2</v>
      </c>
      <c r="Q59" s="28">
        <v>27.7</v>
      </c>
      <c r="R59" s="23"/>
      <c r="S59" s="27">
        <f>429.5+47.7</f>
        <v>477.2</v>
      </c>
      <c r="T59" s="27">
        <v>9.2</v>
      </c>
      <c r="U59" s="27"/>
      <c r="V59" s="23"/>
      <c r="W59" s="27">
        <v>7.6</v>
      </c>
      <c r="X59" s="27"/>
      <c r="Y59" s="27"/>
      <c r="Z59" s="23"/>
      <c r="AA59" s="23"/>
      <c r="AB59" s="23"/>
      <c r="AC59" s="23"/>
      <c r="AD59" s="28">
        <f t="shared" si="13"/>
        <v>901.5</v>
      </c>
      <c r="AE59" s="23">
        <f t="shared" si="14"/>
        <v>107.29999999999995</v>
      </c>
    </row>
    <row r="60" spans="1:32" ht="15.75">
      <c r="A60" s="3" t="s">
        <v>5</v>
      </c>
      <c r="B60" s="23">
        <v>703.4</v>
      </c>
      <c r="C60" s="23"/>
      <c r="D60" s="23"/>
      <c r="E60" s="23"/>
      <c r="F60" s="23"/>
      <c r="G60" s="23"/>
      <c r="H60" s="23"/>
      <c r="I60" s="23"/>
      <c r="J60" s="27"/>
      <c r="K60" s="23"/>
      <c r="L60" s="23">
        <v>260.4</v>
      </c>
      <c r="M60" s="23"/>
      <c r="N60" s="23"/>
      <c r="O60" s="28"/>
      <c r="P60" s="23"/>
      <c r="Q60" s="28"/>
      <c r="R60" s="23"/>
      <c r="S60" s="27">
        <v>390.2</v>
      </c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650.5999999999999</v>
      </c>
      <c r="AE60" s="23">
        <f t="shared" si="14"/>
        <v>52.80000000000007</v>
      </c>
      <c r="AF60" s="65"/>
    </row>
    <row r="61" spans="1:32" ht="15.75">
      <c r="A61" s="3" t="s">
        <v>3</v>
      </c>
      <c r="B61" s="23">
        <v>0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6.5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6.5</v>
      </c>
      <c r="AF62" s="6"/>
    </row>
    <row r="63" spans="1:31" ht="15.75">
      <c r="A63" s="3" t="s">
        <v>2</v>
      </c>
      <c r="B63" s="23">
        <v>31.9</v>
      </c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>
        <v>1.1</v>
      </c>
      <c r="U63" s="27"/>
      <c r="V63" s="23"/>
      <c r="W63" s="27">
        <v>7.6</v>
      </c>
      <c r="X63" s="27"/>
      <c r="Y63" s="27"/>
      <c r="Z63" s="23"/>
      <c r="AA63" s="23"/>
      <c r="AB63" s="23"/>
      <c r="AC63" s="23"/>
      <c r="AD63" s="28">
        <f t="shared" si="13"/>
        <v>8.7</v>
      </c>
      <c r="AE63" s="23">
        <f t="shared" si="14"/>
        <v>23.2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267</v>
      </c>
      <c r="C65" s="23">
        <f t="shared" si="15"/>
        <v>0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84.2</v>
      </c>
      <c r="O65" s="23">
        <f t="shared" si="15"/>
        <v>0</v>
      </c>
      <c r="P65" s="23">
        <f t="shared" si="15"/>
        <v>35.2</v>
      </c>
      <c r="Q65" s="23">
        <f t="shared" si="15"/>
        <v>27.7</v>
      </c>
      <c r="R65" s="23">
        <f t="shared" si="15"/>
        <v>0</v>
      </c>
      <c r="S65" s="23">
        <f t="shared" si="15"/>
        <v>87</v>
      </c>
      <c r="T65" s="23">
        <f t="shared" si="15"/>
        <v>8.1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242.2</v>
      </c>
      <c r="AE65" s="23">
        <f>AE59-AE60-AE63-AE64-AE62-AE61</f>
        <v>24.799999999999887</v>
      </c>
    </row>
    <row r="66" spans="1:31" ht="31.5">
      <c r="A66" s="4" t="s">
        <v>33</v>
      </c>
      <c r="B66" s="23">
        <v>141.7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>
        <v>21</v>
      </c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21</v>
      </c>
      <c r="AE66" s="31">
        <f aca="true" t="shared" si="16" ref="AE66:AE78">B66+C66-AD66</f>
        <v>120.69999999999999</v>
      </c>
    </row>
    <row r="67" spans="1:31" ht="15.75">
      <c r="A67" s="4" t="s">
        <v>42</v>
      </c>
      <c r="B67" s="23">
        <v>5.5</v>
      </c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>
        <v>5.5</v>
      </c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0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>
        <v>5.6</v>
      </c>
      <c r="R69" s="23">
        <v>10.1</v>
      </c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15.7</v>
      </c>
      <c r="AE69" s="31">
        <f t="shared" si="16"/>
        <v>415.8</v>
      </c>
    </row>
    <row r="70" spans="1:31" ht="15" customHeight="1">
      <c r="A70" s="3" t="s">
        <v>5</v>
      </c>
      <c r="B70" s="23">
        <v>13.5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112.6</v>
      </c>
      <c r="C71" s="23"/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112.6</v>
      </c>
    </row>
    <row r="72" spans="1:31" s="11" customFormat="1" ht="31.5">
      <c r="A72" s="12" t="s">
        <v>21</v>
      </c>
      <c r="B72" s="23">
        <v>138.2</v>
      </c>
      <c r="C72" s="23"/>
      <c r="D72" s="23"/>
      <c r="E72" s="29"/>
      <c r="F72" s="29"/>
      <c r="G72" s="29"/>
      <c r="H72" s="29"/>
      <c r="I72" s="29"/>
      <c r="J72" s="30">
        <v>21.9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>
        <v>41.8</v>
      </c>
      <c r="V72" s="30"/>
      <c r="W72" s="30"/>
      <c r="X72" s="30"/>
      <c r="Y72" s="30"/>
      <c r="Z72" s="29"/>
      <c r="AA72" s="29"/>
      <c r="AB72" s="29"/>
      <c r="AC72" s="29"/>
      <c r="AD72" s="28">
        <f>SUM(D72:AB72)</f>
        <v>63.699999999999996</v>
      </c>
      <c r="AE72" s="31">
        <f t="shared" si="16"/>
        <v>74.5</v>
      </c>
    </row>
    <row r="73" spans="1:31" s="11" customFormat="1" ht="15.75">
      <c r="A73" s="3" t="s">
        <v>5</v>
      </c>
      <c r="B73" s="23">
        <v>62.2</v>
      </c>
      <c r="C73" s="23"/>
      <c r="D73" s="23"/>
      <c r="E73" s="29"/>
      <c r="F73" s="29"/>
      <c r="G73" s="29"/>
      <c r="H73" s="29"/>
      <c r="I73" s="29"/>
      <c r="J73" s="30">
        <v>21.9</v>
      </c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>
        <v>39.7</v>
      </c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61.6</v>
      </c>
      <c r="AE73" s="31">
        <f t="shared" si="16"/>
        <v>0.6000000000000014</v>
      </c>
    </row>
    <row r="74" spans="1:31" s="11" customFormat="1" ht="15.75">
      <c r="A74" s="3" t="s">
        <v>3</v>
      </c>
      <c r="B74" s="23">
        <v>5.8</v>
      </c>
      <c r="C74" s="23"/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5.8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7</v>
      </c>
      <c r="C76" s="23"/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7</v>
      </c>
    </row>
    <row r="77" spans="1:31" s="11" customFormat="1" ht="15.75">
      <c r="A77" s="12" t="s">
        <v>41</v>
      </c>
      <c r="B77" s="23">
        <v>0</v>
      </c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>
        <v>1236.9</v>
      </c>
      <c r="W86" s="27">
        <v>618.4</v>
      </c>
      <c r="X86" s="27"/>
      <c r="Y86" s="27"/>
      <c r="Z86" s="23"/>
      <c r="AA86" s="23"/>
      <c r="AB86" s="23"/>
      <c r="AC86" s="23"/>
      <c r="AD86" s="28">
        <f t="shared" si="13"/>
        <v>1855.3000000000002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33.3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V90">B10+B15+B23+B31+B45+B50+B51+B58+B59+B66+B68+B69+B72+B77+B78+B79+B84+B85+B86+B87+B38+B88+B67</f>
        <v>56422.799999999996</v>
      </c>
      <c r="C90" s="43">
        <f t="shared" si="18"/>
        <v>0</v>
      </c>
      <c r="D90" s="43">
        <f t="shared" si="18"/>
        <v>0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1195.7</v>
      </c>
      <c r="K90" s="43">
        <f t="shared" si="18"/>
        <v>37.3</v>
      </c>
      <c r="L90" s="43">
        <f t="shared" si="18"/>
        <v>5906.9</v>
      </c>
      <c r="M90" s="43">
        <f t="shared" si="18"/>
        <v>3650.1</v>
      </c>
      <c r="N90" s="43">
        <f t="shared" si="18"/>
        <v>132</v>
      </c>
      <c r="O90" s="43">
        <f t="shared" si="18"/>
        <v>15.1</v>
      </c>
      <c r="P90" s="43">
        <f t="shared" si="18"/>
        <v>367.1</v>
      </c>
      <c r="Q90" s="43">
        <f t="shared" si="18"/>
        <v>39.4</v>
      </c>
      <c r="R90" s="43">
        <f t="shared" si="18"/>
        <v>109.7</v>
      </c>
      <c r="S90" s="43">
        <f t="shared" si="18"/>
        <v>11628.400000000001</v>
      </c>
      <c r="T90" s="43">
        <f t="shared" si="18"/>
        <v>7567.5</v>
      </c>
      <c r="U90" s="43">
        <f t="shared" si="18"/>
        <v>4467</v>
      </c>
      <c r="V90" s="43">
        <f t="shared" si="18"/>
        <v>5875.699999999999</v>
      </c>
      <c r="W90" s="43">
        <f>W10+W15+W23+W31+W45+W50+W51+W58+W59+W66+W68+W69+W72+W77+W78+W79+W84+W85+W86+W87+W38+W88+W67</f>
        <v>883.2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41875.1</v>
      </c>
      <c r="AE90" s="59">
        <f>AE10+AE15+AE23+AE31+AE45+AE50+AE51+AE58+AE59+AE66+AE68+AE69+AE72+AE77+AE78+AE79+AE84+AE85+AE86+AE87+AE67+AE38+AE88</f>
        <v>14547.699999999997</v>
      </c>
    </row>
    <row r="91" spans="1:31" ht="15.75">
      <c r="A91" s="3" t="s">
        <v>5</v>
      </c>
      <c r="B91" s="23">
        <f aca="true" t="shared" si="19" ref="B91:AB91">B11+B16+B24+B32+B52+B60+B70+B39+B73</f>
        <v>40302.29999999999</v>
      </c>
      <c r="C91" s="23">
        <f t="shared" si="19"/>
        <v>0</v>
      </c>
      <c r="D91" s="23">
        <f t="shared" si="19"/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1189.2</v>
      </c>
      <c r="K91" s="23">
        <f t="shared" si="19"/>
        <v>36.1</v>
      </c>
      <c r="L91" s="23">
        <f t="shared" si="19"/>
        <v>4363.3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0.4</v>
      </c>
      <c r="R91" s="23">
        <f t="shared" si="19"/>
        <v>0</v>
      </c>
      <c r="S91" s="23">
        <f t="shared" si="19"/>
        <v>11537.300000000001</v>
      </c>
      <c r="T91" s="23">
        <f t="shared" si="19"/>
        <v>7499.599999999999</v>
      </c>
      <c r="U91" s="23">
        <f t="shared" si="19"/>
        <v>4435.6</v>
      </c>
      <c r="V91" s="23">
        <f t="shared" si="19"/>
        <v>4130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33191.5</v>
      </c>
      <c r="AE91" s="28">
        <f>B91+C91-AD91</f>
        <v>7110.799999999988</v>
      </c>
    </row>
    <row r="92" spans="1:31" ht="15.75">
      <c r="A92" s="3" t="s">
        <v>2</v>
      </c>
      <c r="B92" s="23">
        <f aca="true" t="shared" si="20" ref="B92:X92">B12+B19+B27+B34+B54+B63+B42+B76+B71</f>
        <v>4916.500000000001</v>
      </c>
      <c r="C92" s="23">
        <f t="shared" si="20"/>
        <v>0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710.3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24.4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16.7</v>
      </c>
      <c r="U92" s="23">
        <f t="shared" si="20"/>
        <v>7.5</v>
      </c>
      <c r="V92" s="23">
        <f t="shared" si="20"/>
        <v>97.5</v>
      </c>
      <c r="W92" s="23">
        <f t="shared" si="20"/>
        <v>25.9</v>
      </c>
      <c r="X92" s="23">
        <f t="shared" si="20"/>
        <v>0</v>
      </c>
      <c r="Y92" s="23">
        <f>Y12+Y19+Y27+Y34+Y54+Y63+Y42+Y76+Y71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882.3</v>
      </c>
      <c r="AE92" s="28">
        <f>B92+C92-AD92</f>
        <v>4034.2000000000007</v>
      </c>
    </row>
    <row r="93" spans="1:31" ht="15.75">
      <c r="A93" s="3" t="s">
        <v>3</v>
      </c>
      <c r="B93" s="23">
        <f aca="true" t="shared" si="21" ref="B93:Y93">B17+B25+B40+B61+B74</f>
        <v>455.8</v>
      </c>
      <c r="C93" s="23">
        <f t="shared" si="21"/>
        <v>0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455.8</v>
      </c>
    </row>
    <row r="94" spans="1:31" ht="15.75">
      <c r="A94" s="3" t="s">
        <v>1</v>
      </c>
      <c r="B94" s="23">
        <f aca="true" t="shared" si="22" ref="B94:Y94">B18+B26+B62+B33+B41+B53+B46+B75</f>
        <v>1744.5</v>
      </c>
      <c r="C94" s="23">
        <f t="shared" si="22"/>
        <v>0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391.1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295.4</v>
      </c>
      <c r="Q94" s="23">
        <f t="shared" si="22"/>
        <v>0</v>
      </c>
      <c r="R94" s="23">
        <f t="shared" si="22"/>
        <v>72.7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173.9</v>
      </c>
      <c r="W94" s="23">
        <f t="shared" si="22"/>
        <v>84.3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1017.4</v>
      </c>
      <c r="AE94" s="28">
        <f>B94+C94-AD94</f>
        <v>727.1</v>
      </c>
    </row>
    <row r="95" spans="1:31" ht="15.75">
      <c r="A95" s="3" t="s">
        <v>17</v>
      </c>
      <c r="B95" s="23">
        <f aca="true" t="shared" si="23" ref="B95:AB95">B20+B28+B47+B35+B55+B13</f>
        <v>680.9</v>
      </c>
      <c r="C95" s="23">
        <f t="shared" si="23"/>
        <v>0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3.8</v>
      </c>
      <c r="M95" s="23">
        <f t="shared" si="23"/>
        <v>110.3</v>
      </c>
      <c r="N95" s="23">
        <f t="shared" si="23"/>
        <v>0</v>
      </c>
      <c r="O95" s="23">
        <f t="shared" si="23"/>
        <v>0</v>
      </c>
      <c r="P95" s="23">
        <f t="shared" si="23"/>
        <v>3.4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80.7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198.2</v>
      </c>
      <c r="AE95" s="28">
        <f>B95+C95-AD95</f>
        <v>482.7</v>
      </c>
    </row>
    <row r="96" spans="1:31" ht="12.75">
      <c r="A96" s="1" t="s">
        <v>47</v>
      </c>
      <c r="B96" s="2">
        <f>B90-B91-B92-B93-B94-B95</f>
        <v>8322.800000000008</v>
      </c>
      <c r="C96" s="2">
        <f aca="true" t="shared" si="24" ref="C96:AE96">C90-C91-C92-C93-C94-C95</f>
        <v>0</v>
      </c>
      <c r="D96" s="2">
        <f t="shared" si="24"/>
        <v>0</v>
      </c>
      <c r="E96" s="2">
        <f t="shared" si="24"/>
        <v>0</v>
      </c>
      <c r="F96" s="2">
        <f t="shared" si="24"/>
        <v>0</v>
      </c>
      <c r="G96" s="2">
        <f t="shared" si="24"/>
        <v>0</v>
      </c>
      <c r="H96" s="2">
        <f t="shared" si="24"/>
        <v>0</v>
      </c>
      <c r="I96" s="2">
        <f t="shared" si="24"/>
        <v>0</v>
      </c>
      <c r="J96" s="2">
        <f t="shared" si="24"/>
        <v>6.5</v>
      </c>
      <c r="K96" s="2">
        <f t="shared" si="24"/>
        <v>1.1999999999999957</v>
      </c>
      <c r="L96" s="2">
        <f t="shared" si="24"/>
        <v>438.39999999999947</v>
      </c>
      <c r="M96" s="2">
        <f t="shared" si="24"/>
        <v>3539.7999999999997</v>
      </c>
      <c r="N96" s="2">
        <f t="shared" si="24"/>
        <v>132</v>
      </c>
      <c r="O96" s="2">
        <f t="shared" si="24"/>
        <v>15.1</v>
      </c>
      <c r="P96" s="2">
        <f t="shared" si="24"/>
        <v>43.90000000000007</v>
      </c>
      <c r="Q96" s="2">
        <f t="shared" si="24"/>
        <v>39</v>
      </c>
      <c r="R96" s="2">
        <f t="shared" si="24"/>
        <v>37</v>
      </c>
      <c r="S96" s="2">
        <f t="shared" si="24"/>
        <v>91.10000000000036</v>
      </c>
      <c r="T96" s="2">
        <f t="shared" si="24"/>
        <v>51.20000000000054</v>
      </c>
      <c r="U96" s="2">
        <f t="shared" si="24"/>
        <v>23.899999999999636</v>
      </c>
      <c r="V96" s="2">
        <f t="shared" si="24"/>
        <v>1474.2999999999988</v>
      </c>
      <c r="W96" s="2">
        <f t="shared" si="24"/>
        <v>692.3000000000001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 t="shared" si="24"/>
        <v>6585.699999999999</v>
      </c>
      <c r="AE96" s="2">
        <f t="shared" si="24"/>
        <v>1737.1000000000079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N12" sqref="N1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6" t="s">
        <v>12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</row>
    <row r="2" spans="1:31" ht="22.5" customHeight="1">
      <c r="A2" s="67" t="s">
        <v>52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9725.8</v>
      </c>
      <c r="C7" s="46"/>
      <c r="D7" s="46">
        <v>9725.8</v>
      </c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9265.599999999999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2190.7</v>
      </c>
      <c r="H8" s="56"/>
      <c r="I8" s="56"/>
      <c r="J8" s="57"/>
      <c r="K8" s="56"/>
      <c r="L8" s="56"/>
      <c r="M8" s="56"/>
      <c r="N8" s="56"/>
      <c r="O8" s="56"/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58516.69999999999</v>
      </c>
      <c r="C9" s="25">
        <f t="shared" si="0"/>
        <v>14547.699999999999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0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11264.9</v>
      </c>
      <c r="AE9" s="51">
        <f>AE10+AE15+AE23+AE31+AE45+AE50+AE51+AE58+AE59+AE68+AE69+AE72+AE84+AE77+AE79+AE78+AE66+AE85+AE87+AE86+AE67+AE38+AE88</f>
        <v>61799.5</v>
      </c>
      <c r="AF9" s="50"/>
      <c r="AG9" s="50"/>
    </row>
    <row r="10" spans="1:31" ht="15.75">
      <c r="A10" s="4" t="s">
        <v>4</v>
      </c>
      <c r="B10" s="23">
        <v>3668.9</v>
      </c>
      <c r="C10" s="23">
        <v>617.7</v>
      </c>
      <c r="D10" s="23">
        <v>74.5</v>
      </c>
      <c r="E10" s="23">
        <v>11.5</v>
      </c>
      <c r="F10" s="23">
        <v>2</v>
      </c>
      <c r="G10" s="23">
        <v>20</v>
      </c>
      <c r="H10" s="23"/>
      <c r="I10" s="23"/>
      <c r="J10" s="26"/>
      <c r="K10" s="23"/>
      <c r="L10" s="23"/>
      <c r="M10" s="23"/>
      <c r="N10" s="23"/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108</v>
      </c>
      <c r="AE10" s="28">
        <f>B10+C10-AD10</f>
        <v>4178.6</v>
      </c>
    </row>
    <row r="11" spans="1:31" ht="15.75">
      <c r="A11" s="3" t="s">
        <v>5</v>
      </c>
      <c r="B11" s="23">
        <v>3080.9</v>
      </c>
      <c r="C11" s="23">
        <v>310.5</v>
      </c>
      <c r="D11" s="23"/>
      <c r="E11" s="23">
        <v>4.3</v>
      </c>
      <c r="F11" s="23">
        <v>0.5</v>
      </c>
      <c r="G11" s="23">
        <v>8.4</v>
      </c>
      <c r="H11" s="23"/>
      <c r="I11" s="23"/>
      <c r="J11" s="27"/>
      <c r="K11" s="23"/>
      <c r="L11" s="23"/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13.2</v>
      </c>
      <c r="AE11" s="28">
        <f>B11+C11-AD11</f>
        <v>3378.2000000000003</v>
      </c>
    </row>
    <row r="12" spans="1:31" ht="15.75">
      <c r="A12" s="3" t="s">
        <v>2</v>
      </c>
      <c r="B12" s="37">
        <v>294</v>
      </c>
      <c r="C12" s="23">
        <v>204.9</v>
      </c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0</v>
      </c>
      <c r="AE12" s="28">
        <f>B12+C12-AD12</f>
        <v>498.9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294</v>
      </c>
      <c r="C14" s="23">
        <f t="shared" si="2"/>
        <v>102.30000000000004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94.8</v>
      </c>
      <c r="AE14" s="28">
        <f>AE10-AE11-AE12-AE13</f>
        <v>301.5000000000001</v>
      </c>
    </row>
    <row r="15" spans="1:31" ht="15" customHeight="1">
      <c r="A15" s="4" t="s">
        <v>6</v>
      </c>
      <c r="B15" s="23">
        <v>24434</v>
      </c>
      <c r="C15" s="23">
        <v>5758.1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/>
      <c r="J15" s="27"/>
      <c r="K15" s="23"/>
      <c r="L15" s="23"/>
      <c r="M15" s="23"/>
      <c r="N15" s="23"/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3275.4</v>
      </c>
      <c r="AE15" s="28">
        <f aca="true" t="shared" si="3" ref="AE15:AE29">B15+C15-AD15</f>
        <v>26916.699999999997</v>
      </c>
    </row>
    <row r="16" spans="1:32" ht="15.75">
      <c r="A16" s="3" t="s">
        <v>5</v>
      </c>
      <c r="B16" s="23">
        <v>20133.2</v>
      </c>
      <c r="C16" s="23">
        <v>3043.2</v>
      </c>
      <c r="D16" s="23">
        <v>2115.7</v>
      </c>
      <c r="E16" s="23">
        <v>0.5</v>
      </c>
      <c r="F16" s="23"/>
      <c r="G16" s="23"/>
      <c r="H16" s="23"/>
      <c r="I16" s="23"/>
      <c r="J16" s="27"/>
      <c r="K16" s="23"/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2116.2</v>
      </c>
      <c r="AE16" s="28">
        <f t="shared" si="3"/>
        <v>21060.2</v>
      </c>
      <c r="AF16" s="6"/>
    </row>
    <row r="17" spans="1:31" ht="15.75">
      <c r="A17" s="3" t="s">
        <v>3</v>
      </c>
      <c r="B17" s="23">
        <v>0.6</v>
      </c>
      <c r="C17" s="23">
        <v>0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0.6</v>
      </c>
    </row>
    <row r="18" spans="1:31" ht="15.75">
      <c r="A18" s="3" t="s">
        <v>1</v>
      </c>
      <c r="B18" s="23">
        <v>1966.3</v>
      </c>
      <c r="C18" s="23">
        <v>689.6</v>
      </c>
      <c r="D18" s="23">
        <v>268.2</v>
      </c>
      <c r="E18" s="23">
        <v>68.6</v>
      </c>
      <c r="F18" s="23">
        <v>39</v>
      </c>
      <c r="G18" s="23">
        <v>308.5</v>
      </c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684.3</v>
      </c>
      <c r="AE18" s="28">
        <f t="shared" si="3"/>
        <v>1971.6000000000001</v>
      </c>
    </row>
    <row r="19" spans="1:31" ht="15.75">
      <c r="A19" s="3" t="s">
        <v>2</v>
      </c>
      <c r="B19" s="23">
        <v>2238.5</v>
      </c>
      <c r="C19" s="23">
        <v>2001.4</v>
      </c>
      <c r="D19" s="23">
        <v>333.3</v>
      </c>
      <c r="E19" s="23">
        <v>17.1</v>
      </c>
      <c r="F19" s="23">
        <v>16</v>
      </c>
      <c r="G19" s="23">
        <v>76.8</v>
      </c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443.20000000000005</v>
      </c>
      <c r="AE19" s="28">
        <f t="shared" si="3"/>
        <v>3796.7</v>
      </c>
    </row>
    <row r="20" spans="1:31" ht="15.75">
      <c r="A20" s="3" t="s">
        <v>17</v>
      </c>
      <c r="B20" s="23">
        <v>19.1</v>
      </c>
      <c r="C20" s="23">
        <v>0.2</v>
      </c>
      <c r="D20" s="23"/>
      <c r="E20" s="23"/>
      <c r="F20" s="23"/>
      <c r="G20" s="23">
        <v>3.8</v>
      </c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3.8</v>
      </c>
      <c r="AE20" s="28">
        <f t="shared" si="3"/>
        <v>15.5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76.29999999999873</v>
      </c>
      <c r="C22" s="23">
        <f t="shared" si="4"/>
        <v>23.700000000000546</v>
      </c>
      <c r="D22" s="23">
        <f t="shared" si="4"/>
        <v>4.800000000000182</v>
      </c>
      <c r="E22" s="23">
        <f t="shared" si="4"/>
        <v>12.800000000000004</v>
      </c>
      <c r="F22" s="23">
        <f t="shared" si="4"/>
        <v>4</v>
      </c>
      <c r="G22" s="23">
        <f t="shared" si="4"/>
        <v>6.29999999999998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27.900000000000166</v>
      </c>
      <c r="AE22" s="28">
        <f t="shared" si="3"/>
        <v>72.09999999999911</v>
      </c>
    </row>
    <row r="23" spans="1:31" ht="15" customHeight="1">
      <c r="A23" s="4" t="s">
        <v>7</v>
      </c>
      <c r="B23" s="23">
        <v>16702.8</v>
      </c>
      <c r="C23" s="23">
        <v>6340.6</v>
      </c>
      <c r="D23" s="23">
        <v>2805.2</v>
      </c>
      <c r="E23" s="23">
        <v>358.8</v>
      </c>
      <c r="F23" s="23"/>
      <c r="G23" s="23">
        <v>626.5</v>
      </c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3790.5</v>
      </c>
      <c r="AE23" s="28">
        <f t="shared" si="3"/>
        <v>19252.9</v>
      </c>
    </row>
    <row r="24" spans="1:32" ht="15.75">
      <c r="A24" s="3" t="s">
        <v>5</v>
      </c>
      <c r="B24" s="23">
        <v>13523.2</v>
      </c>
      <c r="C24" s="23">
        <v>3617.2</v>
      </c>
      <c r="D24" s="23">
        <v>2461.2</v>
      </c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2461.2</v>
      </c>
      <c r="AE24" s="28">
        <f t="shared" si="3"/>
        <v>14679.2</v>
      </c>
      <c r="AF24" s="6"/>
    </row>
    <row r="25" spans="1:31" ht="15.75">
      <c r="A25" s="3" t="s">
        <v>3</v>
      </c>
      <c r="B25" s="23">
        <v>295.7</v>
      </c>
      <c r="C25" s="23">
        <v>450</v>
      </c>
      <c r="D25" s="23"/>
      <c r="E25" s="23">
        <v>11</v>
      </c>
      <c r="F25" s="23"/>
      <c r="G25" s="23">
        <v>1.8</v>
      </c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12.8</v>
      </c>
      <c r="AE25" s="28">
        <f t="shared" si="3"/>
        <v>732.9000000000001</v>
      </c>
    </row>
    <row r="26" spans="1:31" ht="15.75">
      <c r="A26" s="3" t="s">
        <v>1</v>
      </c>
      <c r="B26" s="23">
        <v>200.7</v>
      </c>
      <c r="C26" s="23">
        <v>29.6</v>
      </c>
      <c r="D26" s="23"/>
      <c r="E26" s="23">
        <v>19</v>
      </c>
      <c r="F26" s="23"/>
      <c r="G26" s="23">
        <v>7.6</v>
      </c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26.6</v>
      </c>
      <c r="AE26" s="28">
        <f t="shared" si="3"/>
        <v>203.7</v>
      </c>
    </row>
    <row r="27" spans="1:31" ht="15.75">
      <c r="A27" s="3" t="s">
        <v>2</v>
      </c>
      <c r="B27" s="23">
        <v>1774.9</v>
      </c>
      <c r="C27" s="23">
        <v>1376</v>
      </c>
      <c r="D27" s="23"/>
      <c r="E27" s="23">
        <v>173.9</v>
      </c>
      <c r="F27" s="23"/>
      <c r="G27" s="23">
        <v>611.9</v>
      </c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785.8</v>
      </c>
      <c r="AE27" s="28">
        <f t="shared" si="3"/>
        <v>2365.1000000000004</v>
      </c>
    </row>
    <row r="28" spans="1:31" ht="15.75">
      <c r="A28" s="3" t="s">
        <v>17</v>
      </c>
      <c r="B28" s="23">
        <v>115.1</v>
      </c>
      <c r="C28" s="23">
        <v>115.3</v>
      </c>
      <c r="D28" s="23"/>
      <c r="E28" s="23">
        <v>111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111</v>
      </c>
      <c r="AE28" s="28">
        <f t="shared" si="3"/>
        <v>119.39999999999998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793.1999999999988</v>
      </c>
      <c r="C30" s="23">
        <f t="shared" si="5"/>
        <v>752.5000000000007</v>
      </c>
      <c r="D30" s="23">
        <f t="shared" si="5"/>
        <v>344</v>
      </c>
      <c r="E30" s="23">
        <f t="shared" si="5"/>
        <v>43.900000000000006</v>
      </c>
      <c r="F30" s="23">
        <f t="shared" si="5"/>
        <v>0</v>
      </c>
      <c r="G30" s="23">
        <f t="shared" si="5"/>
        <v>5.2000000000000455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393.1</v>
      </c>
      <c r="AE30" s="28">
        <f>AE23-AE24-AE25-AE26-AE27-AE28-AE29</f>
        <v>1152.6000000000004</v>
      </c>
    </row>
    <row r="31" spans="1:31" ht="15" customHeight="1">
      <c r="A31" s="4" t="s">
        <v>8</v>
      </c>
      <c r="B31" s="23">
        <v>261.6</v>
      </c>
      <c r="C31" s="23">
        <v>151.8</v>
      </c>
      <c r="D31" s="23"/>
      <c r="E31" s="23"/>
      <c r="F31" s="23"/>
      <c r="G31" s="23">
        <v>60.3</v>
      </c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60.3</v>
      </c>
      <c r="AE31" s="28">
        <f aca="true" t="shared" si="6" ref="AE31:AE36">B31+C31-AD31</f>
        <v>353.1</v>
      </c>
    </row>
    <row r="32" spans="1:31" ht="15.75">
      <c r="A32" s="3" t="s">
        <v>5</v>
      </c>
      <c r="B32" s="23">
        <v>136.3</v>
      </c>
      <c r="C32" s="23">
        <v>34.5</v>
      </c>
      <c r="D32" s="23"/>
      <c r="E32" s="23"/>
      <c r="F32" s="23"/>
      <c r="G32" s="23"/>
      <c r="H32" s="23"/>
      <c r="I32" s="23"/>
      <c r="J32" s="27"/>
      <c r="K32" s="23"/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0</v>
      </c>
      <c r="AE32" s="28">
        <f t="shared" si="6"/>
        <v>170.8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83.6</v>
      </c>
      <c r="C34" s="23">
        <v>52.3</v>
      </c>
      <c r="D34" s="23"/>
      <c r="E34" s="23"/>
      <c r="F34" s="23"/>
      <c r="G34" s="23">
        <v>56.1</v>
      </c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56.1</v>
      </c>
      <c r="AE34" s="28">
        <f t="shared" si="6"/>
        <v>79.79999999999998</v>
      </c>
    </row>
    <row r="35" spans="1:31" ht="15.75">
      <c r="A35" s="3" t="s">
        <v>17</v>
      </c>
      <c r="B35" s="23">
        <v>29.7</v>
      </c>
      <c r="C35" s="23">
        <v>59.5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89.2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12.000000000000018</v>
      </c>
      <c r="C37" s="23">
        <f t="shared" si="7"/>
        <v>5.500000000000014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4.199999999999996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4.199999999999996</v>
      </c>
      <c r="AE37" s="28">
        <f>AE31-AE32-AE34-AE36-AE33-AE35</f>
        <v>13.300000000000026</v>
      </c>
    </row>
    <row r="38" spans="1:31" ht="15" customHeight="1">
      <c r="A38" s="4" t="s">
        <v>34</v>
      </c>
      <c r="B38" s="23">
        <v>508.7</v>
      </c>
      <c r="C38" s="23">
        <v>84.1</v>
      </c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aca="true" t="shared" si="8" ref="AE38:AE43">B38+C38-AD38</f>
        <v>592.8</v>
      </c>
    </row>
    <row r="39" spans="1:32" ht="15.75">
      <c r="A39" s="3" t="s">
        <v>5</v>
      </c>
      <c r="B39" s="23">
        <v>435.4</v>
      </c>
      <c r="C39" s="23">
        <v>18.1</v>
      </c>
      <c r="D39" s="23"/>
      <c r="E39" s="23"/>
      <c r="F39" s="23"/>
      <c r="G39" s="23"/>
      <c r="H39" s="23"/>
      <c r="I39" s="23"/>
      <c r="J39" s="27"/>
      <c r="K39" s="23"/>
      <c r="L39" s="23"/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0</v>
      </c>
      <c r="AE39" s="28">
        <f t="shared" si="8"/>
        <v>453.5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5.4</v>
      </c>
      <c r="C41" s="23">
        <v>1.4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6.800000000000001</v>
      </c>
    </row>
    <row r="42" spans="1:31" ht="15.75">
      <c r="A42" s="3" t="s">
        <v>2</v>
      </c>
      <c r="B42" s="23">
        <v>53.5</v>
      </c>
      <c r="C42" s="23">
        <v>61.1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114.6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14.400000000000006</v>
      </c>
      <c r="C44" s="23">
        <f t="shared" si="9"/>
        <v>3.499999999999993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</v>
      </c>
      <c r="AE44" s="28">
        <f>AE38-AE39-AE40-AE41-AE42-AE43</f>
        <v>17.89999999999995</v>
      </c>
    </row>
    <row r="45" spans="1:31" ht="15" customHeight="1">
      <c r="A45" s="4" t="s">
        <v>15</v>
      </c>
      <c r="B45" s="37">
        <v>534.4</v>
      </c>
      <c r="C45" s="23">
        <v>343.2</v>
      </c>
      <c r="D45" s="23"/>
      <c r="E45" s="29">
        <v>66.2</v>
      </c>
      <c r="F45" s="29"/>
      <c r="G45" s="29">
        <v>55.7</v>
      </c>
      <c r="H45" s="29"/>
      <c r="I45" s="29"/>
      <c r="J45" s="30"/>
      <c r="K45" s="29"/>
      <c r="L45" s="29"/>
      <c r="M45" s="29"/>
      <c r="N45" s="29"/>
      <c r="O45" s="32"/>
      <c r="P45" s="29"/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121.9</v>
      </c>
      <c r="AE45" s="28">
        <f>B45+C45-AD45</f>
        <v>755.6999999999999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496.9</v>
      </c>
      <c r="C47" s="23">
        <v>307.7</v>
      </c>
      <c r="D47" s="23"/>
      <c r="E47" s="23">
        <v>66.2</v>
      </c>
      <c r="F47" s="23"/>
      <c r="G47" s="23">
        <v>32.9</v>
      </c>
      <c r="H47" s="23"/>
      <c r="I47" s="23"/>
      <c r="J47" s="27"/>
      <c r="K47" s="23"/>
      <c r="L47" s="23"/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99.1</v>
      </c>
      <c r="AE47" s="28">
        <f>B47+C47-AD47</f>
        <v>705.4999999999999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37.5</v>
      </c>
      <c r="C49" s="23">
        <f t="shared" si="10"/>
        <v>35.5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22.800000000000004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22.800000000000004</v>
      </c>
      <c r="AE49" s="28">
        <f>AE45-AE47-AE46</f>
        <v>50.200000000000045</v>
      </c>
    </row>
    <row r="50" spans="1:31" ht="15" customHeight="1">
      <c r="A50" s="4" t="s">
        <v>0</v>
      </c>
      <c r="B50" s="23">
        <v>3557.7</v>
      </c>
      <c r="C50" s="23">
        <v>65.9</v>
      </c>
      <c r="D50" s="23"/>
      <c r="E50" s="23">
        <v>53.2</v>
      </c>
      <c r="F50" s="23">
        <v>1101.8</v>
      </c>
      <c r="G50" s="23">
        <v>1997.1</v>
      </c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3152.1</v>
      </c>
      <c r="AE50" s="28">
        <f aca="true" t="shared" si="11" ref="AE50:AE56">B50+C50-AD50</f>
        <v>471.5</v>
      </c>
    </row>
    <row r="51" spans="1:32" ht="15" customHeight="1">
      <c r="A51" s="4" t="s">
        <v>9</v>
      </c>
      <c r="B51" s="45">
        <v>3083.5</v>
      </c>
      <c r="C51" s="23">
        <v>395.8</v>
      </c>
      <c r="D51" s="23">
        <v>22.2</v>
      </c>
      <c r="E51" s="23">
        <v>396.9</v>
      </c>
      <c r="F51" s="23">
        <v>163.2</v>
      </c>
      <c r="G51" s="23"/>
      <c r="H51" s="23"/>
      <c r="I51" s="23"/>
      <c r="J51" s="27"/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582.3</v>
      </c>
      <c r="AE51" s="23">
        <f t="shared" si="11"/>
        <v>2897</v>
      </c>
      <c r="AF51" s="6"/>
    </row>
    <row r="52" spans="1:32" ht="15.75">
      <c r="A52" s="3" t="s">
        <v>5</v>
      </c>
      <c r="B52" s="23">
        <v>2259.9</v>
      </c>
      <c r="C52" s="23">
        <v>20.4</v>
      </c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2280.3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245.7</v>
      </c>
      <c r="C54" s="23">
        <v>195.7</v>
      </c>
      <c r="D54" s="23">
        <v>10.2</v>
      </c>
      <c r="E54" s="23">
        <v>0.8</v>
      </c>
      <c r="F54" s="23">
        <v>23.6</v>
      </c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34.6</v>
      </c>
      <c r="AE54" s="23">
        <f t="shared" si="11"/>
        <v>406.79999999999995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3.4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574.4999999999999</v>
      </c>
      <c r="C57" s="23">
        <f t="shared" si="12"/>
        <v>179.70000000000005</v>
      </c>
      <c r="D57" s="23">
        <f t="shared" si="12"/>
        <v>12</v>
      </c>
      <c r="E57" s="23">
        <f t="shared" si="12"/>
        <v>396.09999999999997</v>
      </c>
      <c r="F57" s="23">
        <f t="shared" si="12"/>
        <v>139.6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0</v>
      </c>
      <c r="M57" s="23">
        <f t="shared" si="12"/>
        <v>0</v>
      </c>
      <c r="N57" s="23">
        <f t="shared" si="12"/>
        <v>0</v>
      </c>
      <c r="O57" s="23">
        <f t="shared" si="12"/>
        <v>0</v>
      </c>
      <c r="P57" s="23">
        <f t="shared" si="12"/>
        <v>0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547.6999999999999</v>
      </c>
      <c r="AE57" s="23">
        <f>AE51-AE52-AE54-AE56-AE53-AE55</f>
        <v>206.49999999999986</v>
      </c>
    </row>
    <row r="58" spans="1:31" ht="15" customHeight="1">
      <c r="A58" s="4" t="s">
        <v>10</v>
      </c>
      <c r="B58" s="23">
        <v>56.6</v>
      </c>
      <c r="C58" s="23">
        <v>38.9</v>
      </c>
      <c r="D58" s="23">
        <v>12.2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12.2</v>
      </c>
      <c r="AE58" s="23">
        <f aca="true" t="shared" si="14" ref="AE58:AE64">B58+C58-AD58</f>
        <v>83.3</v>
      </c>
    </row>
    <row r="59" spans="1:31" ht="15" customHeight="1">
      <c r="A59" s="4" t="s">
        <v>11</v>
      </c>
      <c r="B59" s="23">
        <v>1008.7</v>
      </c>
      <c r="C59" s="23">
        <v>107.3</v>
      </c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0</v>
      </c>
      <c r="AE59" s="23">
        <f t="shared" si="14"/>
        <v>1116</v>
      </c>
    </row>
    <row r="60" spans="1:32" ht="15.75">
      <c r="A60" s="3" t="s">
        <v>5</v>
      </c>
      <c r="B60" s="23">
        <v>703.5</v>
      </c>
      <c r="C60" s="23">
        <v>52.8</v>
      </c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756.3</v>
      </c>
      <c r="AF60" s="65"/>
    </row>
    <row r="61" spans="1:32" ht="15.75">
      <c r="A61" s="3" t="s">
        <v>3</v>
      </c>
      <c r="B61" s="23">
        <v>0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10.5</v>
      </c>
      <c r="C62" s="23">
        <v>6.5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17</v>
      </c>
      <c r="AF62" s="6"/>
    </row>
    <row r="63" spans="1:31" ht="15.75">
      <c r="A63" s="3" t="s">
        <v>2</v>
      </c>
      <c r="B63" s="23">
        <v>64</v>
      </c>
      <c r="C63" s="23">
        <v>23.2</v>
      </c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87.2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230.70000000000005</v>
      </c>
      <c r="C65" s="23">
        <f t="shared" si="15"/>
        <v>24.8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0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0</v>
      </c>
      <c r="AE65" s="23">
        <f>AE59-AE60-AE63-AE64-AE62-AE61</f>
        <v>255.50000000000006</v>
      </c>
    </row>
    <row r="66" spans="1:31" ht="31.5">
      <c r="A66" s="4" t="s">
        <v>33</v>
      </c>
      <c r="B66" s="23">
        <v>141.7</v>
      </c>
      <c r="C66" s="23">
        <v>120.7</v>
      </c>
      <c r="D66" s="23"/>
      <c r="E66" s="23">
        <v>0.9</v>
      </c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0.9</v>
      </c>
      <c r="AE66" s="31">
        <f aca="true" t="shared" si="16" ref="AE66:AE78">B66+C66-AD66</f>
        <v>261.5</v>
      </c>
    </row>
    <row r="67" spans="1:31" ht="15.75">
      <c r="A67" s="4" t="s">
        <v>42</v>
      </c>
      <c r="B67" s="23">
        <v>5.5</v>
      </c>
      <c r="C67" s="23">
        <v>0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5.5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431.6</v>
      </c>
      <c r="C69" s="23">
        <v>415.8</v>
      </c>
      <c r="D69" s="23"/>
      <c r="E69" s="23"/>
      <c r="F69" s="23">
        <v>39</v>
      </c>
      <c r="G69" s="23">
        <v>5.6</v>
      </c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44.6</v>
      </c>
      <c r="AE69" s="31">
        <f t="shared" si="16"/>
        <v>802.8000000000001</v>
      </c>
    </row>
    <row r="70" spans="1:31" ht="15" customHeight="1">
      <c r="A70" s="3" t="s">
        <v>5</v>
      </c>
      <c r="B70" s="23">
        <v>13.4</v>
      </c>
      <c r="C70" s="23">
        <v>13.5</v>
      </c>
      <c r="D70" s="23"/>
      <c r="E70" s="23"/>
      <c r="F70" s="23">
        <v>16.7</v>
      </c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16.7</v>
      </c>
      <c r="AE70" s="31">
        <f t="shared" si="16"/>
        <v>10.2</v>
      </c>
    </row>
    <row r="71" spans="1:31" ht="15" customHeight="1">
      <c r="A71" s="3" t="s">
        <v>2</v>
      </c>
      <c r="B71" s="23">
        <v>112.6</v>
      </c>
      <c r="C71" s="23">
        <v>112.6</v>
      </c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225.2</v>
      </c>
    </row>
    <row r="72" spans="1:31" s="11" customFormat="1" ht="31.5">
      <c r="A72" s="12" t="s">
        <v>21</v>
      </c>
      <c r="B72" s="23">
        <v>138.3</v>
      </c>
      <c r="C72" s="23">
        <v>74.5</v>
      </c>
      <c r="D72" s="23"/>
      <c r="E72" s="29">
        <v>6.1</v>
      </c>
      <c r="F72" s="29"/>
      <c r="G72" s="29">
        <v>110.6</v>
      </c>
      <c r="H72" s="29"/>
      <c r="I72" s="29"/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116.69999999999999</v>
      </c>
      <c r="AE72" s="31">
        <f t="shared" si="16"/>
        <v>96.10000000000002</v>
      </c>
    </row>
    <row r="73" spans="1:31" s="11" customFormat="1" ht="15.75">
      <c r="A73" s="3" t="s">
        <v>5</v>
      </c>
      <c r="B73" s="23">
        <v>62.3</v>
      </c>
      <c r="C73" s="23">
        <v>0.6</v>
      </c>
      <c r="D73" s="23"/>
      <c r="E73" s="29">
        <v>6.1</v>
      </c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6.1</v>
      </c>
      <c r="AE73" s="31">
        <f t="shared" si="16"/>
        <v>56.8</v>
      </c>
    </row>
    <row r="74" spans="1:31" s="11" customFormat="1" ht="15.75">
      <c r="A74" s="3" t="s">
        <v>3</v>
      </c>
      <c r="B74" s="23">
        <v>5.9</v>
      </c>
      <c r="C74" s="23">
        <v>5.8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11.7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6.4</v>
      </c>
      <c r="C76" s="23">
        <v>7</v>
      </c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13.4</v>
      </c>
    </row>
    <row r="77" spans="1:31" s="11" customFormat="1" ht="15.75">
      <c r="A77" s="12" t="s">
        <v>41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2094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>
        <v>0</v>
      </c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1855.3</v>
      </c>
      <c r="AF86" s="11"/>
    </row>
    <row r="87" spans="1:32" ht="15.75">
      <c r="A87" s="4" t="s">
        <v>29</v>
      </c>
      <c r="B87" s="23">
        <v>33.4</v>
      </c>
      <c r="C87" s="23">
        <v>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66.69999999999999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W90">B10+B15+B23+B31+B45+B50+B51+B58+B59+B66+B68+B69+B72+B77+B78+B79+B84+B85+B86+B87+B38+B88+B67</f>
        <v>58516.69999999999</v>
      </c>
      <c r="C90" s="43">
        <f t="shared" si="18"/>
        <v>14547.699999999999</v>
      </c>
      <c r="D90" s="43">
        <f t="shared" si="18"/>
        <v>5636.099999999999</v>
      </c>
      <c r="E90" s="43">
        <f t="shared" si="18"/>
        <v>992.6</v>
      </c>
      <c r="F90" s="43">
        <f t="shared" si="18"/>
        <v>1365</v>
      </c>
      <c r="G90" s="43">
        <f t="shared" si="18"/>
        <v>3271.2</v>
      </c>
      <c r="H90" s="43">
        <f t="shared" si="18"/>
        <v>0</v>
      </c>
      <c r="I90" s="43">
        <f t="shared" si="18"/>
        <v>0</v>
      </c>
      <c r="J90" s="43">
        <f t="shared" si="18"/>
        <v>0</v>
      </c>
      <c r="K90" s="43">
        <f t="shared" si="18"/>
        <v>0</v>
      </c>
      <c r="L90" s="43">
        <f t="shared" si="18"/>
        <v>0</v>
      </c>
      <c r="M90" s="43">
        <f t="shared" si="18"/>
        <v>0</v>
      </c>
      <c r="N90" s="43">
        <f t="shared" si="18"/>
        <v>0</v>
      </c>
      <c r="O90" s="43">
        <f t="shared" si="18"/>
        <v>0</v>
      </c>
      <c r="P90" s="43">
        <f t="shared" si="18"/>
        <v>0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11264.9</v>
      </c>
      <c r="AE90" s="59">
        <f>AE10+AE15+AE23+AE31+AE45+AE50+AE51+AE58+AE59+AE66+AE68+AE69+AE72+AE77+AE78+AE79+AE84+AE85+AE86+AE87+AE67+AE38+AE88</f>
        <v>61799.5</v>
      </c>
    </row>
    <row r="91" spans="1:31" ht="15.75">
      <c r="A91" s="3" t="s">
        <v>5</v>
      </c>
      <c r="B91" s="23">
        <f aca="true" t="shared" si="19" ref="B91:AB91">B11+B16+B24+B32+B52+B60+B70+B39+B73</f>
        <v>40348.10000000001</v>
      </c>
      <c r="C91" s="23">
        <f t="shared" si="19"/>
        <v>7110.8</v>
      </c>
      <c r="D91" s="23">
        <f t="shared" si="19"/>
        <v>4576.9</v>
      </c>
      <c r="E91" s="23">
        <f t="shared" si="19"/>
        <v>10.899999999999999</v>
      </c>
      <c r="F91" s="23">
        <f t="shared" si="19"/>
        <v>17.2</v>
      </c>
      <c r="G91" s="23">
        <f t="shared" si="19"/>
        <v>8.4</v>
      </c>
      <c r="H91" s="23">
        <f t="shared" si="19"/>
        <v>0</v>
      </c>
      <c r="I91" s="23">
        <f t="shared" si="19"/>
        <v>0</v>
      </c>
      <c r="J91" s="23">
        <f t="shared" si="19"/>
        <v>0</v>
      </c>
      <c r="K91" s="23">
        <f t="shared" si="19"/>
        <v>0</v>
      </c>
      <c r="L91" s="23">
        <f t="shared" si="19"/>
        <v>0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4613.399999999999</v>
      </c>
      <c r="AE91" s="28">
        <f>B91+C91-AD91</f>
        <v>42845.500000000015</v>
      </c>
    </row>
    <row r="92" spans="1:31" ht="15.75">
      <c r="A92" s="3" t="s">
        <v>2</v>
      </c>
      <c r="B92" s="23">
        <f aca="true" t="shared" si="20" ref="B92:Y92">B12+B19+B27+B34+B54+B63+B42+B76+B71</f>
        <v>4873.2</v>
      </c>
      <c r="C92" s="23">
        <f t="shared" si="20"/>
        <v>4034.2</v>
      </c>
      <c r="D92" s="23">
        <f t="shared" si="20"/>
        <v>343.5</v>
      </c>
      <c r="E92" s="23">
        <f t="shared" si="20"/>
        <v>191.8</v>
      </c>
      <c r="F92" s="23">
        <f t="shared" si="20"/>
        <v>39.6</v>
      </c>
      <c r="G92" s="23">
        <f t="shared" si="20"/>
        <v>744.8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0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0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 t="shared" si="20"/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1319.6999999999998</v>
      </c>
      <c r="AE92" s="28">
        <f>B92+C92-AD92</f>
        <v>7587.7</v>
      </c>
    </row>
    <row r="93" spans="1:31" ht="15.75">
      <c r="A93" s="3" t="s">
        <v>3</v>
      </c>
      <c r="B93" s="23">
        <f aca="true" t="shared" si="21" ref="B93:Y93">B17+B25+B40+B61+B74</f>
        <v>302.2</v>
      </c>
      <c r="C93" s="23">
        <f t="shared" si="21"/>
        <v>455.8</v>
      </c>
      <c r="D93" s="23">
        <f t="shared" si="21"/>
        <v>0</v>
      </c>
      <c r="E93" s="23">
        <f t="shared" si="21"/>
        <v>11</v>
      </c>
      <c r="F93" s="23">
        <f t="shared" si="21"/>
        <v>0</v>
      </c>
      <c r="G93" s="23">
        <f t="shared" si="21"/>
        <v>1.8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12.8</v>
      </c>
      <c r="AE93" s="28">
        <f>B93+C93-AD93</f>
        <v>745.2</v>
      </c>
    </row>
    <row r="94" spans="1:31" ht="15.75">
      <c r="A94" s="3" t="s">
        <v>1</v>
      </c>
      <c r="B94" s="23">
        <f aca="true" t="shared" si="22" ref="B94:Y94">B18+B26+B62+B33+B41+B53+B46+B75</f>
        <v>2182.9</v>
      </c>
      <c r="C94" s="23">
        <f t="shared" si="22"/>
        <v>727.1</v>
      </c>
      <c r="D94" s="23">
        <f t="shared" si="22"/>
        <v>268.2</v>
      </c>
      <c r="E94" s="23">
        <f t="shared" si="22"/>
        <v>87.6</v>
      </c>
      <c r="F94" s="23">
        <f t="shared" si="22"/>
        <v>39</v>
      </c>
      <c r="G94" s="23">
        <f t="shared" si="22"/>
        <v>316.1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0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0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710.9</v>
      </c>
      <c r="AE94" s="28">
        <f>B94+C94-AD94</f>
        <v>2199.1</v>
      </c>
    </row>
    <row r="95" spans="1:31" ht="15.75">
      <c r="A95" s="3" t="s">
        <v>17</v>
      </c>
      <c r="B95" s="23">
        <f aca="true" t="shared" si="23" ref="B95:AB95">B20+B28+B47+B35+B55+B13</f>
        <v>664.1999999999999</v>
      </c>
      <c r="C95" s="23">
        <f t="shared" si="23"/>
        <v>482.7</v>
      </c>
      <c r="D95" s="23">
        <f t="shared" si="23"/>
        <v>0</v>
      </c>
      <c r="E95" s="23">
        <f t="shared" si="23"/>
        <v>177.2</v>
      </c>
      <c r="F95" s="23">
        <f t="shared" si="23"/>
        <v>0</v>
      </c>
      <c r="G95" s="23">
        <f t="shared" si="23"/>
        <v>36.699999999999996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0</v>
      </c>
      <c r="P95" s="23">
        <f t="shared" si="23"/>
        <v>0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213.89999999999998</v>
      </c>
      <c r="AE95" s="28">
        <f>B95+C95-AD95</f>
        <v>932.9999999999999</v>
      </c>
    </row>
    <row r="96" spans="1:31" ht="12.75">
      <c r="A96" s="1" t="s">
        <v>47</v>
      </c>
      <c r="B96" s="2">
        <f aca="true" t="shared" si="24" ref="B96:AB96">B90-B91-B92-B93-B94-B95</f>
        <v>10146.099999999975</v>
      </c>
      <c r="C96" s="2">
        <f t="shared" si="24"/>
        <v>1737.0999999999988</v>
      </c>
      <c r="D96" s="2">
        <f t="shared" si="24"/>
        <v>447.49999999999983</v>
      </c>
      <c r="E96" s="2">
        <f t="shared" si="24"/>
        <v>514.1000000000001</v>
      </c>
      <c r="F96" s="2">
        <f t="shared" si="24"/>
        <v>1269.2</v>
      </c>
      <c r="G96" s="2">
        <f t="shared" si="24"/>
        <v>2163.4</v>
      </c>
      <c r="H96" s="2">
        <f t="shared" si="24"/>
        <v>0</v>
      </c>
      <c r="I96" s="2">
        <f t="shared" si="24"/>
        <v>0</v>
      </c>
      <c r="J96" s="2">
        <f t="shared" si="24"/>
        <v>0</v>
      </c>
      <c r="K96" s="2">
        <f t="shared" si="24"/>
        <v>0</v>
      </c>
      <c r="L96" s="2">
        <f t="shared" si="24"/>
        <v>0</v>
      </c>
      <c r="M96" s="2">
        <f t="shared" si="24"/>
        <v>0</v>
      </c>
      <c r="N96" s="2">
        <f t="shared" si="24"/>
        <v>0</v>
      </c>
      <c r="O96" s="2">
        <f t="shared" si="24"/>
        <v>0</v>
      </c>
      <c r="P96" s="2">
        <f t="shared" si="24"/>
        <v>0</v>
      </c>
      <c r="Q96" s="2">
        <f t="shared" si="24"/>
        <v>0</v>
      </c>
      <c r="R96" s="2">
        <f t="shared" si="24"/>
        <v>0</v>
      </c>
      <c r="S96" s="2">
        <f t="shared" si="24"/>
        <v>0</v>
      </c>
      <c r="T96" s="2">
        <f t="shared" si="24"/>
        <v>0</v>
      </c>
      <c r="U96" s="2">
        <f t="shared" si="24"/>
        <v>0</v>
      </c>
      <c r="V96" s="2">
        <f t="shared" si="24"/>
        <v>0</v>
      </c>
      <c r="W96" s="2">
        <f t="shared" si="24"/>
        <v>0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>AD90-AD91-AD92-AD93-AD94-AD95</f>
        <v>4394.200000000002</v>
      </c>
      <c r="AE96" s="2">
        <f>AE90-AE91-AE92-AE93-AE94-AE95</f>
        <v>7488.999999999984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2015-02-02T09:36:06Z</cp:lastPrinted>
  <dcterms:created xsi:type="dcterms:W3CDTF">2002-11-05T08:53:00Z</dcterms:created>
  <dcterms:modified xsi:type="dcterms:W3CDTF">2015-02-06T06:02:24Z</dcterms:modified>
  <cp:category/>
  <cp:version/>
  <cp:contentType/>
  <cp:contentStatus/>
</cp:coreProperties>
</file>